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aw\THULE\3_ADMIN\2_MT\1_Bezuege\2_Leistungsbezuege\2023_COOPERATE\4_Umsetzung\Teil_4_Planspiel\1_Entwicklung\"/>
    </mc:Choice>
  </mc:AlternateContent>
  <xr:revisionPtr revIDLastSave="0" documentId="13_ncr:1_{1A53B1BA-E589-4BC8-AAA5-379784CF081A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Globale_Werte" sheetId="3" state="hidden" r:id="rId1"/>
    <sheet name="HINWEISE" sheetId="28" r:id="rId2"/>
    <sheet name="EINGABE" sheetId="5" r:id="rId3"/>
    <sheet name="ERGEBNIS" sheetId="27" r:id="rId4"/>
  </sheets>
  <definedNames>
    <definedName name="_xlnm.Print_Titles" localSheetId="2">EINGABE!$1:$1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7" l="1"/>
  <c r="C11" i="27"/>
  <c r="B19" i="5"/>
  <c r="E31" i="5"/>
  <c r="E66" i="5"/>
  <c r="E62" i="5"/>
  <c r="E55" i="5"/>
  <c r="E51" i="5"/>
  <c r="E41" i="5"/>
  <c r="E23" i="5"/>
  <c r="E13" i="5"/>
  <c r="E8" i="5"/>
  <c r="D10" i="5"/>
  <c r="D34" i="5"/>
  <c r="B44" i="27"/>
  <c r="B39" i="27"/>
  <c r="B36" i="27"/>
  <c r="B33" i="27"/>
  <c r="B24" i="27"/>
  <c r="B23" i="27"/>
  <c r="C9" i="27"/>
  <c r="C6" i="27"/>
  <c r="B82" i="5"/>
  <c r="B43" i="27" s="1"/>
  <c r="B81" i="5"/>
  <c r="B42" i="27" s="1"/>
  <c r="B80" i="5"/>
  <c r="B41" i="27" s="1"/>
  <c r="B79" i="5"/>
  <c r="B84" i="5" l="1"/>
  <c r="C34" i="27"/>
  <c r="C28" i="27"/>
  <c r="B25" i="27"/>
  <c r="B40" i="27"/>
  <c r="B45" i="27" s="1"/>
  <c r="B35" i="27" l="1"/>
  <c r="D36" i="5"/>
  <c r="C30" i="5"/>
  <c r="D33" i="5" s="1"/>
  <c r="C26" i="5"/>
  <c r="C28" i="5" s="1"/>
  <c r="C15" i="27" l="1"/>
  <c r="C18" i="27" s="1"/>
  <c r="E28" i="5"/>
  <c r="D37" i="5"/>
  <c r="D38" i="5" s="1"/>
  <c r="C23" i="27" l="1"/>
  <c r="C43" i="5"/>
  <c r="D44" i="5" s="1"/>
  <c r="D45" i="5" s="1"/>
  <c r="D67" i="5"/>
  <c r="D63" i="5"/>
  <c r="D56" i="5"/>
  <c r="D52" i="5"/>
  <c r="D15" i="5"/>
  <c r="C42" i="27" l="1"/>
  <c r="C43" i="27"/>
  <c r="C30" i="27"/>
  <c r="C16" i="27"/>
  <c r="C41" i="27"/>
  <c r="C14" i="5"/>
  <c r="C31" i="27" l="1"/>
  <c r="C19" i="27"/>
  <c r="C20" i="27" s="1"/>
  <c r="C17" i="27"/>
  <c r="C8" i="27"/>
  <c r="C5" i="27"/>
  <c r="C39" i="27" l="1"/>
  <c r="C29" i="27" s="1"/>
  <c r="C32" i="27" s="1"/>
  <c r="C33" i="27" s="1"/>
  <c r="C35" i="27" l="1"/>
  <c r="C44" i="27" s="1"/>
  <c r="C12" i="27"/>
  <c r="D23" i="27" l="1"/>
  <c r="D12" i="27"/>
  <c r="C40" i="27"/>
  <c r="C45" i="27" s="1"/>
  <c r="C36" i="27"/>
  <c r="C24" i="27"/>
  <c r="C25" i="27" s="1"/>
</calcChain>
</file>

<file path=xl/sharedStrings.xml><?xml version="1.0" encoding="utf-8"?>
<sst xmlns="http://schemas.openxmlformats.org/spreadsheetml/2006/main" count="137" uniqueCount="115">
  <si>
    <t>Preis</t>
  </si>
  <si>
    <t>Distribution</t>
  </si>
  <si>
    <t>Erhöhung Produktionskapazität / Produktionsanlage</t>
  </si>
  <si>
    <t>SUMME</t>
  </si>
  <si>
    <t>ENTSCHEIDUNGEN</t>
  </si>
  <si>
    <t>E-COMMERCE</t>
  </si>
  <si>
    <t>PRODUKTION</t>
  </si>
  <si>
    <t>FORSCHUNG &amp; ENTWICKLUNG (F&amp;E)</t>
  </si>
  <si>
    <t>DISTRIBUTION</t>
  </si>
  <si>
    <t>SOCIAL MEDIA</t>
  </si>
  <si>
    <t>LAGER</t>
  </si>
  <si>
    <t>FINANZEN</t>
  </si>
  <si>
    <t>GEWINN- UND VERLUSTRECHNUNG (GUV)</t>
  </si>
  <si>
    <t>UMSATZ</t>
  </si>
  <si>
    <t>FACHHANDEL</t>
  </si>
  <si>
    <t>MÄRKTE</t>
  </si>
  <si>
    <t>Absatz</t>
  </si>
  <si>
    <t>Liquide Mittel Endbestand</t>
  </si>
  <si>
    <t>Umsatz</t>
  </si>
  <si>
    <t>Herstellkosten des Umsatzes</t>
  </si>
  <si>
    <t>Forschung &amp; Entwicklung</t>
  </si>
  <si>
    <t>Social Media</t>
  </si>
  <si>
    <t>Zinsaufwand</t>
  </si>
  <si>
    <t>Periodenergebnis (Gewinn/Verlust)</t>
  </si>
  <si>
    <t>Kosten Mitarbeiter pro Periode</t>
  </si>
  <si>
    <t>FORSCHUNG UND ENTWICKLUNG (F&amp;E)</t>
  </si>
  <si>
    <t>PERIODE 3</t>
  </si>
  <si>
    <t>Endbestand (Menge)</t>
  </si>
  <si>
    <t>Endbestand (Wert)</t>
  </si>
  <si>
    <t>Bankkredit</t>
  </si>
  <si>
    <t>END-BESTAND [MENGE]</t>
  </si>
  <si>
    <t>END-BESTAND [WERT]</t>
  </si>
  <si>
    <t>BANK-KREDIT</t>
  </si>
  <si>
    <t>ZINS-AUFWAND</t>
  </si>
  <si>
    <t>LIQUIDE MITTEL END-BESTAND</t>
  </si>
  <si>
    <t>HERSTELLKOSTEN DES UMSATZES</t>
  </si>
  <si>
    <t>FORSCHUNG &amp; ENTWICKLUNG</t>
  </si>
  <si>
    <t>PERIODENERGEBNIS (GEWINN / VERLUST)</t>
  </si>
  <si>
    <t>KALKULATIONSERGEBNIS</t>
  </si>
  <si>
    <t>BEREICH</t>
  </si>
  <si>
    <t>GEGEBENENFALLS BEMERKUNG</t>
  </si>
  <si>
    <t>ANGEBOTSPREIS FACHHANDEL</t>
  </si>
  <si>
    <t>ANGEBOTSPREIS E-COMMERCE</t>
  </si>
  <si>
    <t xml:space="preserve"> GEPLANTER ABSATZ FACHHANDEL</t>
  </si>
  <si>
    <t>GEPLANTER ABSATZ E-COMMERCE</t>
  </si>
  <si>
    <t>ENTSCHEIDUNG PERIODE 3</t>
  </si>
  <si>
    <t>KOSTEN F&amp;E</t>
  </si>
  <si>
    <t>ERGEBNIS
PERIODE 3</t>
  </si>
  <si>
    <t>KOSTEN DISTRIBUTION</t>
  </si>
  <si>
    <t>PREIS / STÜCK</t>
  </si>
  <si>
    <t>Unternehmen stellt dem Kooperationspartner F&amp;E zur Verfügung</t>
  </si>
  <si>
    <t>Mitarbeitende aktuell</t>
  </si>
  <si>
    <t>zu übernehmende aktuelle Mitarbeitende des Kooperationspartners</t>
  </si>
  <si>
    <t>Unternehmen kauft F&amp;E vom Kooperationspartner</t>
  </si>
  <si>
    <t>zu leistende Zahlung pro Periode</t>
  </si>
  <si>
    <t>abzugebende Mitarbeitende</t>
  </si>
  <si>
    <t>KOSTEN F&amp;E AKTUELL</t>
  </si>
  <si>
    <t>KOSTEN DISTRIBUTION AKTUELL</t>
  </si>
  <si>
    <t>Unternehmen stellt dem Kooperationspartner Distribution zur Verfügung</t>
  </si>
  <si>
    <t>Zahlung des Kooperationspartners pro Periode</t>
  </si>
  <si>
    <t>KOSTEN SOCIAL MEDIA AKTUELL</t>
  </si>
  <si>
    <t>Unternehmen stellt dem Kooperationspartner Social Media zur Verfügung</t>
  </si>
  <si>
    <t>KOSTEN SOCIAL MEDIA</t>
  </si>
  <si>
    <t>Unternehmen kauft Social Media vom Kooperationspartner</t>
  </si>
  <si>
    <t>Herstellkosten des Umsatzes aktuell</t>
  </si>
  <si>
    <t>Absatz aktuell</t>
  </si>
  <si>
    <t>Unternehmen stellt dem Kooperationspartner Produktion zur Verfügung</t>
  </si>
  <si>
    <t>Preis / Stück</t>
  </si>
  <si>
    <t>Bestellung Fahrräder bei Koperationspartner</t>
  </si>
  <si>
    <t>Kosten Abbau eigene Produktion</t>
  </si>
  <si>
    <t>KOSTEN PRODUKTION</t>
  </si>
  <si>
    <t>Herstellkosten des Umsatzes pro Stück aktuell</t>
  </si>
  <si>
    <t>Abbau Fertigungsanlagen bei Kooperation einmalig</t>
  </si>
  <si>
    <t xml:space="preserve">Kosten Leasing pro Periode / Produktionsanlage </t>
  </si>
  <si>
    <t>Produktions-Kapazität eigen</t>
  </si>
  <si>
    <t>Leasing Anlagen [Anzahl]</t>
  </si>
  <si>
    <t>Produktions-Kapazität gesamt</t>
  </si>
  <si>
    <t>Produktions-Plan [eigen &amp; fremd]</t>
  </si>
  <si>
    <t>bestellte Fahrräder (Fremdteile) vom Kooperationspartner</t>
  </si>
  <si>
    <t>IST
PERIODE 2</t>
  </si>
  <si>
    <t>fixe Kosten eigene Produktionsanlagen Summe</t>
  </si>
  <si>
    <t>variable Kosten / Stück Fahrräder eigen</t>
  </si>
  <si>
    <t>variable Kosten / Stück Fahrräder Kooperationspartner</t>
  </si>
  <si>
    <t>fixe Kosten Leasing Produktionsanlagen Summe</t>
  </si>
  <si>
    <t>variable Kosten Summe</t>
  </si>
  <si>
    <t>fixe Kosten Summe</t>
  </si>
  <si>
    <t>Erlös</t>
  </si>
  <si>
    <t>KOSTEN PRODUKTION / STÜCK</t>
  </si>
  <si>
    <t>KOSTEN PRODUKTION EIGEN</t>
  </si>
  <si>
    <t>KOSTEN PRODUKTION EIGEN / STÜCK</t>
  </si>
  <si>
    <t>tatsächliche Produktion</t>
  </si>
  <si>
    <t>PERIODE 2</t>
  </si>
  <si>
    <t>Unternehmen kauft Produktion vom Kooperationspartner</t>
  </si>
  <si>
    <t>Zwischenbestand Lager Menge</t>
  </si>
  <si>
    <t>Zwischenbestand Lager Wert</t>
  </si>
  <si>
    <t>Zwischenbestand Lager Wert / Stück</t>
  </si>
  <si>
    <t>Endbestand (Wert / Stück)</t>
  </si>
  <si>
    <t>Zugang aus Produktion / Einkauf (Wert / Stück)</t>
  </si>
  <si>
    <t>Zugang aus Produktion / Einkauf (Wert)</t>
  </si>
  <si>
    <t>Zugang aus Produktion / Einkauf (Stück)</t>
  </si>
  <si>
    <t>Liquide Mittel Anfangsbestand</t>
  </si>
  <si>
    <t>Einnahmen</t>
  </si>
  <si>
    <t>Ausgaben Sonstige</t>
  </si>
  <si>
    <t>Ausgaben Produktion</t>
  </si>
  <si>
    <t>Zwischenstand</t>
  </si>
  <si>
    <t>Zinssatz</t>
  </si>
  <si>
    <t>Mindest-Bestand liquide Mittel</t>
  </si>
  <si>
    <t>GEWINN- UND VERLUSTRECHNUNG (G&amp;V)</t>
  </si>
  <si>
    <t>In der Tabelle "EINGABE" geben Sie die dort abgefragten Werte ein.</t>
  </si>
  <si>
    <t>Teilweise handelt es sich um Werte, die aus den Ergebnissen nach Periode 2 entnommen werden müssen.</t>
  </si>
  <si>
    <t>Felder, in den Eingaben gemacht werden können, sind orange eingefärbt:</t>
  </si>
  <si>
    <t>Felder, die berechnete Werte anzeigen, sind grau eingefärbt:</t>
  </si>
  <si>
    <t>Werte in solchen Feldern erscheinen in orange-farbener Schrift:</t>
  </si>
  <si>
    <t>Werte in solchen Feldern erscheinen in schwarzer Schrift:</t>
  </si>
  <si>
    <t>Da in der Tabelle "ERGEBNIS" nur Ergebnisse angezeigt, aber keine Eingaben gemacht werden können, werden alle Felder ohne farbliche Markierung angezeigt.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</si>
</sst>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GE&quot;"/>
    <numFmt numFmtId="165" formatCode="#,##0\ &quot;ME&quot;"/>
    <numFmt numFmtId="166" formatCode="#,##0.00\ &quot;VB&quot;"/>
    <numFmt numFmtId="167" formatCode="#,##0.00\ &quot;GE&quot;"/>
    <numFmt numFmtId="168" formatCode="0.0%"/>
    <numFmt numFmtId="169" formatCode="#,##0.00\ &quot;ME&quot;"/>
  </numFmts>
  <fonts count="2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FA7D00"/>
      <name val="Arial"/>
      <family val="2"/>
    </font>
    <font>
      <b/>
      <sz val="11"/>
      <color rgb="FF003CA0"/>
      <name val="Arial"/>
      <family val="2"/>
    </font>
    <font>
      <sz val="11"/>
      <color rgb="FF003CA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Down="1">
      <left/>
      <right/>
      <top/>
      <bottom/>
      <diagonal style="dotted">
        <color auto="1"/>
      </diagonal>
    </border>
    <border>
      <left/>
      <right/>
      <top/>
      <bottom style="medium">
        <color rgb="FF003C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3CA0"/>
      </top>
      <bottom/>
      <diagonal/>
    </border>
    <border>
      <left/>
      <right style="thin">
        <color auto="1"/>
      </right>
      <top style="medium">
        <color rgb="FF003CA0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4" applyNumberFormat="0" applyAlignment="0" applyProtection="0"/>
    <xf numFmtId="0" fontId="5" fillId="3" borderId="4" applyNumberFormat="0" applyAlignment="0" applyProtection="0"/>
    <xf numFmtId="0" fontId="6" fillId="4" borderId="5"/>
    <xf numFmtId="9" fontId="16" fillId="0" borderId="0" applyFont="0" applyFill="0" applyBorder="0" applyAlignment="0" applyProtection="0"/>
  </cellStyleXfs>
  <cellXfs count="54">
    <xf numFmtId="0" fontId="0" fillId="0" borderId="0" xfId="0"/>
    <xf numFmtId="0" fontId="9" fillId="0" borderId="0" xfId="3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4"/>
    </xf>
    <xf numFmtId="0" fontId="9" fillId="0" borderId="0" xfId="4" applyFont="1" applyFill="1" applyBorder="1" applyAlignment="1">
      <alignment vertical="center"/>
    </xf>
    <xf numFmtId="167" fontId="13" fillId="3" borderId="7" xfId="6" applyNumberFormat="1" applyFont="1" applyBorder="1" applyAlignment="1">
      <alignment horizontal="right" vertical="center" indent="1"/>
    </xf>
    <xf numFmtId="0" fontId="14" fillId="0" borderId="6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13" fillId="3" borderId="7" xfId="6" applyNumberFormat="1" applyFont="1" applyBorder="1" applyAlignment="1" applyProtection="1">
      <alignment horizontal="right" vertical="center" indent="1"/>
    </xf>
    <xf numFmtId="166" fontId="11" fillId="5" borderId="7" xfId="6" applyNumberFormat="1" applyFont="1" applyFill="1" applyBorder="1" applyAlignment="1" applyProtection="1">
      <alignment horizontal="right" vertical="center" indent="1"/>
      <protection locked="0"/>
    </xf>
    <xf numFmtId="167" fontId="7" fillId="2" borderId="7" xfId="5" applyNumberFormat="1" applyFont="1" applyBorder="1" applyAlignment="1" applyProtection="1">
      <alignment horizontal="right" vertical="center" indent="1"/>
      <protection locked="0"/>
    </xf>
    <xf numFmtId="165" fontId="7" fillId="2" borderId="7" xfId="5" applyNumberFormat="1" applyFont="1" applyBorder="1" applyAlignment="1" applyProtection="1">
      <alignment horizontal="right" vertical="center" indent="1"/>
      <protection locked="0"/>
    </xf>
    <xf numFmtId="3" fontId="7" fillId="2" borderId="7" xfId="5" applyNumberFormat="1" applyFont="1" applyBorder="1" applyAlignment="1" applyProtection="1">
      <alignment horizontal="right" vertical="center" indent="1"/>
      <protection locked="0"/>
    </xf>
    <xf numFmtId="167" fontId="13" fillId="3" borderId="7" xfId="6" applyNumberFormat="1" applyFont="1" applyBorder="1" applyAlignment="1" applyProtection="1">
      <alignment horizontal="right" vertical="center" indent="1"/>
    </xf>
    <xf numFmtId="0" fontId="12" fillId="0" borderId="8" xfId="4" applyFont="1" applyBorder="1" applyAlignment="1">
      <alignment horizontal="right" vertical="center" indent="1"/>
    </xf>
    <xf numFmtId="0" fontId="12" fillId="0" borderId="9" xfId="4" applyFont="1" applyBorder="1" applyAlignment="1">
      <alignment horizontal="right" vertical="center" indent="1"/>
    </xf>
    <xf numFmtId="0" fontId="12" fillId="0" borderId="10" xfId="4" applyFont="1" applyBorder="1" applyAlignment="1">
      <alignment horizontal="right" vertical="center" indent="1"/>
    </xf>
    <xf numFmtId="165" fontId="13" fillId="3" borderId="7" xfId="6" applyNumberFormat="1" applyFont="1" applyBorder="1" applyAlignment="1" applyProtection="1">
      <alignment horizontal="right" vertical="center" indent="1"/>
    </xf>
    <xf numFmtId="164" fontId="7" fillId="2" borderId="7" xfId="5" applyNumberFormat="1" applyFont="1" applyBorder="1" applyAlignment="1" applyProtection="1">
      <alignment horizontal="right" vertical="center" indent="1"/>
      <protection locked="0"/>
    </xf>
    <xf numFmtId="164" fontId="13" fillId="3" borderId="7" xfId="6" applyNumberFormat="1" applyFont="1" applyBorder="1" applyAlignment="1" applyProtection="1">
      <alignment horizontal="right" vertical="center" indent="1"/>
    </xf>
    <xf numFmtId="167" fontId="7" fillId="0" borderId="0" xfId="6" applyNumberFormat="1" applyFont="1" applyFill="1" applyBorder="1" applyAlignment="1">
      <alignment horizontal="right" vertical="center" indent="1"/>
    </xf>
    <xf numFmtId="165" fontId="7" fillId="0" borderId="0" xfId="6" applyNumberFormat="1" applyFont="1" applyFill="1" applyBorder="1" applyAlignment="1">
      <alignment horizontal="right" vertical="center" indent="1"/>
    </xf>
    <xf numFmtId="164" fontId="7" fillId="0" borderId="0" xfId="6" applyNumberFormat="1" applyFont="1" applyFill="1" applyBorder="1" applyAlignment="1">
      <alignment horizontal="right" vertical="center" indent="1"/>
    </xf>
    <xf numFmtId="165" fontId="18" fillId="0" borderId="0" xfId="6" applyNumberFormat="1" applyFont="1" applyFill="1" applyBorder="1" applyAlignment="1">
      <alignment horizontal="right" vertical="center" indent="1"/>
    </xf>
    <xf numFmtId="164" fontId="18" fillId="0" borderId="0" xfId="6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9" fontId="7" fillId="0" borderId="0" xfId="6" applyNumberFormat="1" applyFont="1" applyFill="1" applyBorder="1" applyAlignment="1">
      <alignment horizontal="right" vertical="center" indent="1"/>
    </xf>
    <xf numFmtId="167" fontId="18" fillId="0" borderId="0" xfId="6" applyNumberFormat="1" applyFont="1" applyFill="1" applyBorder="1" applyAlignment="1">
      <alignment horizontal="right" vertical="center" indent="1"/>
    </xf>
    <xf numFmtId="168" fontId="18" fillId="0" borderId="0" xfId="8" applyNumberFormat="1" applyFont="1" applyFill="1" applyBorder="1" applyAlignment="1">
      <alignment horizontal="right" vertical="center" indent="1"/>
    </xf>
    <xf numFmtId="168" fontId="7" fillId="0" borderId="0" xfId="8" applyNumberFormat="1" applyFont="1" applyFill="1" applyBorder="1" applyAlignment="1">
      <alignment horizontal="right" vertical="center" indent="1"/>
    </xf>
    <xf numFmtId="164" fontId="13" fillId="3" borderId="7" xfId="6" applyNumberFormat="1" applyFont="1" applyBorder="1" applyAlignment="1">
      <alignment horizontal="righ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14" fillId="0" borderId="6" xfId="2" applyFont="1" applyBorder="1" applyAlignment="1" applyProtection="1">
      <alignment horizontal="left" vertical="center" indent="1"/>
    </xf>
    <xf numFmtId="0" fontId="9" fillId="0" borderId="0" xfId="2" applyFont="1" applyBorder="1" applyAlignment="1" applyProtection="1">
      <alignment vertical="center"/>
    </xf>
    <xf numFmtId="0" fontId="7" fillId="0" borderId="0" xfId="3" applyFont="1" applyBorder="1" applyAlignment="1" applyProtection="1">
      <alignment horizontal="right" vertical="center" wrapText="1" indent="1"/>
    </xf>
    <xf numFmtId="0" fontId="15" fillId="0" borderId="0" xfId="2" applyFont="1" applyBorder="1" applyAlignment="1" applyProtection="1">
      <alignment horizontal="right" vertical="center" indent="1"/>
    </xf>
    <xf numFmtId="166" fontId="11" fillId="0" borderId="0" xfId="6" applyNumberFormat="1" applyFont="1" applyFill="1" applyBorder="1" applyAlignment="1" applyProtection="1">
      <alignment horizontal="right" vertical="center" indent="1"/>
    </xf>
    <xf numFmtId="0" fontId="7" fillId="0" borderId="0" xfId="0" applyFont="1" applyAlignment="1">
      <alignment horizontal="left" vertical="center" indent="1"/>
    </xf>
    <xf numFmtId="4" fontId="13" fillId="0" borderId="0" xfId="6" applyNumberFormat="1" applyFont="1" applyFill="1" applyBorder="1" applyAlignment="1" applyProtection="1">
      <alignment horizontal="right" vertical="center" indent="1"/>
    </xf>
    <xf numFmtId="164" fontId="11" fillId="0" borderId="0" xfId="6" applyNumberFormat="1" applyFont="1" applyFill="1" applyBorder="1" applyAlignment="1" applyProtection="1">
      <alignment horizontal="right" vertical="center" indent="1"/>
    </xf>
    <xf numFmtId="0" fontId="8" fillId="0" borderId="0" xfId="0" applyFont="1" applyAlignment="1">
      <alignment vertical="center"/>
    </xf>
    <xf numFmtId="0" fontId="7" fillId="0" borderId="8" xfId="3" applyFont="1" applyBorder="1" applyAlignment="1" applyProtection="1">
      <alignment horizontal="right" vertical="center" wrapText="1" indent="1"/>
    </xf>
    <xf numFmtId="0" fontId="17" fillId="0" borderId="11" xfId="3" applyFont="1" applyBorder="1" applyAlignment="1">
      <alignment horizontal="right" vertical="center" indent="1"/>
    </xf>
    <xf numFmtId="0" fontId="10" fillId="0" borderId="11" xfId="3" applyFont="1" applyBorder="1" applyAlignment="1">
      <alignment horizontal="right" vertical="center" indent="1"/>
    </xf>
    <xf numFmtId="0" fontId="7" fillId="0" borderId="11" xfId="0" applyFont="1" applyBorder="1" applyAlignment="1">
      <alignment horizontal="left" vertical="center" indent="1"/>
    </xf>
    <xf numFmtId="0" fontId="14" fillId="0" borderId="11" xfId="3" applyFont="1" applyBorder="1" applyAlignment="1">
      <alignment horizontal="left" vertical="center" indent="1"/>
    </xf>
    <xf numFmtId="167" fontId="7" fillId="2" borderId="7" xfId="5" applyNumberFormat="1" applyFont="1" applyBorder="1" applyAlignment="1" applyProtection="1">
      <alignment horizontal="right" vertical="center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</cellXfs>
  <cellStyles count="9">
    <cellStyle name="Berechnung" xfId="6" builtinId="22"/>
    <cellStyle name="Eingabe" xfId="5" builtinId="20"/>
    <cellStyle name="Prozent" xfId="8" builtinId="5"/>
    <cellStyle name="Standard" xfId="0" builtinId="0"/>
    <cellStyle name="Überschrift 1" xfId="1" builtinId="16"/>
    <cellStyle name="Überschrift 2" xfId="2" builtinId="17"/>
    <cellStyle name="Überschrift 3" xfId="3" builtinId="18"/>
    <cellStyle name="Überschrift 4" xfId="4" builtinId="19"/>
    <cellStyle name="Zelle gesperrt" xfId="7" xr:uid="{C8E1AC7A-BD94-41B2-AA95-8ECB500BAAA4}"/>
  </cellStyles>
  <dxfs count="0"/>
  <tableStyles count="0" defaultTableStyle="TableStyleMedium2" defaultPivotStyle="PivotStyleLight16"/>
  <colors>
    <mruColors>
      <color rgb="FFFFCC99"/>
      <color rgb="FFFFFFCC"/>
      <color rgb="FF003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E17C-1001-4063-8B8E-B5C699570F67}">
  <sheetPr>
    <tabColor rgb="FFFFFFCC"/>
  </sheetPr>
  <dimension ref="A1:B10"/>
  <sheetViews>
    <sheetView showGridLines="0" zoomScale="90" zoomScaleNormal="90" workbookViewId="0"/>
  </sheetViews>
  <sheetFormatPr baseColWidth="10" defaultRowHeight="24.95" customHeight="1" x14ac:dyDescent="0.25"/>
  <cols>
    <col min="1" max="1" width="60" style="2" bestFit="1" customWidth="1"/>
    <col min="2" max="7" width="20.7109375" style="2" customWidth="1"/>
    <col min="8" max="16384" width="11.42578125" style="2"/>
  </cols>
  <sheetData>
    <row r="1" spans="1:2" ht="24.95" customHeight="1" thickBot="1" x14ac:dyDescent="0.3">
      <c r="A1" s="9" t="s">
        <v>25</v>
      </c>
      <c r="B1" s="10"/>
    </row>
    <row r="2" spans="1:2" ht="24.95" customHeight="1" x14ac:dyDescent="0.25">
      <c r="A2" s="17" t="s">
        <v>24</v>
      </c>
      <c r="B2" s="8">
        <v>60000</v>
      </c>
    </row>
    <row r="4" spans="1:2" ht="24.95" customHeight="1" thickBot="1" x14ac:dyDescent="0.3">
      <c r="A4" s="9" t="s">
        <v>6</v>
      </c>
      <c r="B4" s="10"/>
    </row>
    <row r="5" spans="1:2" ht="24.95" customHeight="1" x14ac:dyDescent="0.25">
      <c r="A5" s="18" t="s">
        <v>73</v>
      </c>
      <c r="B5" s="33">
        <v>800000</v>
      </c>
    </row>
    <row r="6" spans="1:2" ht="24.95" customHeight="1" x14ac:dyDescent="0.25">
      <c r="A6" s="19" t="s">
        <v>2</v>
      </c>
      <c r="B6" s="20">
        <v>2000</v>
      </c>
    </row>
    <row r="7" spans="1:2" ht="24.95" customHeight="1" x14ac:dyDescent="0.25">
      <c r="A7" s="19" t="s">
        <v>72</v>
      </c>
      <c r="B7" s="33">
        <v>100000</v>
      </c>
    </row>
    <row r="8" spans="1:2" ht="24.95" customHeight="1" x14ac:dyDescent="0.25">
      <c r="A8" s="7"/>
    </row>
    <row r="9" spans="1:2" ht="24.95" customHeight="1" thickBot="1" x14ac:dyDescent="0.3">
      <c r="A9" s="9" t="s">
        <v>11</v>
      </c>
      <c r="B9" s="10"/>
    </row>
    <row r="10" spans="1:2" ht="24.95" customHeight="1" x14ac:dyDescent="0.25">
      <c r="A10" s="18" t="s">
        <v>106</v>
      </c>
      <c r="B10" s="33">
        <v>250000</v>
      </c>
    </row>
  </sheetData>
  <sheetProtection algorithmName="SHA-512" hashValue="uxTryOV1s1d7WX57F0rN5TkE/jgWagRUgQueEQ2ePjupJrUYP/8YplHNbMoBUc7cOH32iwc+xHmJo9TdmpvMww==" saltValue="R6S2PbFlraMNSv5yC5fnpg==" spinCount="100000" sheet="1" select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F52A-3A90-4281-A846-809223E24DAD}">
  <sheetPr>
    <tabColor theme="0"/>
  </sheetPr>
  <dimension ref="A2:B12"/>
  <sheetViews>
    <sheetView showGridLines="0" showRowColHeaders="0" tabSelected="1" workbookViewId="0"/>
  </sheetViews>
  <sheetFormatPr baseColWidth="10" defaultRowHeight="24.95" customHeight="1" x14ac:dyDescent="0.25"/>
  <cols>
    <col min="1" max="1" width="70.7109375" style="2" customWidth="1"/>
    <col min="2" max="2" width="20.7109375" style="2" customWidth="1"/>
    <col min="3" max="3" width="15.7109375" style="2" customWidth="1"/>
    <col min="4" max="16384" width="11.42578125" style="2"/>
  </cols>
  <sheetData>
    <row r="2" spans="1:2" ht="24.95" customHeight="1" x14ac:dyDescent="0.25">
      <c r="A2" s="42" t="s">
        <v>108</v>
      </c>
    </row>
    <row r="4" spans="1:2" ht="24.95" customHeight="1" x14ac:dyDescent="0.25">
      <c r="A4" s="42" t="s">
        <v>109</v>
      </c>
    </row>
    <row r="5" spans="1:2" ht="24.95" customHeight="1" x14ac:dyDescent="0.25">
      <c r="A5" s="6" t="s">
        <v>110</v>
      </c>
      <c r="B5" s="51"/>
    </row>
    <row r="6" spans="1:2" ht="24.95" customHeight="1" x14ac:dyDescent="0.25">
      <c r="A6" s="6" t="s">
        <v>113</v>
      </c>
      <c r="B6" s="51">
        <v>70000</v>
      </c>
    </row>
    <row r="7" spans="1:2" ht="24.95" customHeight="1" x14ac:dyDescent="0.25">
      <c r="A7" s="42"/>
    </row>
    <row r="8" spans="1:2" ht="24.95" customHeight="1" x14ac:dyDescent="0.25">
      <c r="A8" s="42" t="s">
        <v>109</v>
      </c>
    </row>
    <row r="9" spans="1:2" ht="24.95" customHeight="1" x14ac:dyDescent="0.25">
      <c r="A9" s="6" t="s">
        <v>111</v>
      </c>
      <c r="B9" s="16"/>
    </row>
    <row r="10" spans="1:2" ht="24.95" customHeight="1" x14ac:dyDescent="0.25">
      <c r="A10" s="6" t="s">
        <v>112</v>
      </c>
      <c r="B10" s="16">
        <v>70000</v>
      </c>
    </row>
    <row r="12" spans="1:2" ht="50.1" customHeight="1" x14ac:dyDescent="0.25">
      <c r="A12" s="52" t="s">
        <v>114</v>
      </c>
      <c r="B12" s="53"/>
    </row>
  </sheetData>
  <sheetProtection algorithmName="SHA-512" hashValue="C3ufAGvDaB25EJHhvmpRnFrY7Dxd6E6+ioQBaeNCbs4Xfa5DygLkwH4LRzU3iZ+yssSj6fAdtM6Hs4h2ngPIgg==" saltValue="oC7iOKYkA251ZrxpuJuIdQ==" spinCount="100000" sheet="1" objects="1" scenarios="1"/>
  <mergeCells count="1">
    <mergeCell ref="A12:B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BD01-3FEA-479A-B65F-A870A6E1E4CB}">
  <sheetPr>
    <tabColor rgb="FFC00000"/>
    <pageSetUpPr fitToPage="1"/>
  </sheetPr>
  <dimension ref="A1:G90"/>
  <sheetViews>
    <sheetView showGridLines="0" showRowColHeaders="0" zoomScale="90" zoomScaleNormal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baseColWidth="10" defaultRowHeight="24.95" customHeight="1" x14ac:dyDescent="0.25"/>
  <cols>
    <col min="1" max="1" width="80.7109375" style="2" customWidth="1"/>
    <col min="2" max="4" width="20.7109375" style="2" customWidth="1"/>
    <col min="5" max="5" width="50.7109375" style="2" customWidth="1"/>
    <col min="6" max="14" width="20.7109375" style="2" customWidth="1"/>
    <col min="15" max="16384" width="11.42578125" style="2"/>
  </cols>
  <sheetData>
    <row r="1" spans="1:5" ht="39.950000000000003" customHeight="1" x14ac:dyDescent="0.25">
      <c r="A1" s="34" t="s">
        <v>39</v>
      </c>
      <c r="B1" s="35" t="s">
        <v>79</v>
      </c>
      <c r="C1" s="35" t="s">
        <v>45</v>
      </c>
      <c r="D1" s="35" t="s">
        <v>47</v>
      </c>
      <c r="E1" s="36" t="s">
        <v>40</v>
      </c>
    </row>
    <row r="3" spans="1:5" ht="24.95" customHeight="1" thickBot="1" x14ac:dyDescent="0.3">
      <c r="A3" s="37" t="s">
        <v>7</v>
      </c>
      <c r="B3" s="38"/>
    </row>
    <row r="4" spans="1:5" ht="24.95" customHeight="1" x14ac:dyDescent="0.25">
      <c r="A4" s="39" t="s">
        <v>51</v>
      </c>
      <c r="B4" s="12"/>
    </row>
    <row r="5" spans="1:5" ht="24.95" customHeight="1" x14ac:dyDescent="0.25">
      <c r="A5" s="39" t="s">
        <v>56</v>
      </c>
      <c r="B5" s="21"/>
    </row>
    <row r="6" spans="1:5" ht="24.95" customHeight="1" x14ac:dyDescent="0.25">
      <c r="A6" s="39"/>
    </row>
    <row r="7" spans="1:5" ht="24.95" customHeight="1" x14ac:dyDescent="0.25">
      <c r="A7" s="40" t="s">
        <v>50</v>
      </c>
      <c r="B7" s="41"/>
    </row>
    <row r="8" spans="1:5" ht="24.95" customHeight="1" x14ac:dyDescent="0.25">
      <c r="A8" s="39" t="s">
        <v>59</v>
      </c>
      <c r="C8" s="13"/>
      <c r="E8" s="28" t="str">
        <f>IF(AND(C$8&gt;0,C$13&gt;0),"Nur ein Kooperationspartner kann Leistung erstellen!","")</f>
        <v/>
      </c>
    </row>
    <row r="9" spans="1:5" ht="24.95" customHeight="1" x14ac:dyDescent="0.25">
      <c r="A9" s="39" t="s">
        <v>52</v>
      </c>
      <c r="C9" s="12"/>
    </row>
    <row r="10" spans="1:5" ht="24.95" customHeight="1" x14ac:dyDescent="0.25">
      <c r="A10" s="39" t="s">
        <v>46</v>
      </c>
      <c r="D10" s="16">
        <f>IF(C8=0,0,(B4+C9)*Globale_Werte!B2-C8)</f>
        <v>0</v>
      </c>
    </row>
    <row r="11" spans="1:5" ht="24.95" customHeight="1" x14ac:dyDescent="0.25">
      <c r="A11" s="39"/>
    </row>
    <row r="12" spans="1:5" ht="24.95" customHeight="1" x14ac:dyDescent="0.25">
      <c r="A12" s="40" t="s">
        <v>53</v>
      </c>
    </row>
    <row r="13" spans="1:5" ht="24.95" customHeight="1" x14ac:dyDescent="0.25">
      <c r="A13" s="39" t="s">
        <v>54</v>
      </c>
      <c r="C13" s="13"/>
      <c r="E13" s="28" t="str">
        <f>IF(AND(C$8&gt;0,C$13&gt;0),"Nur ein Kooperationspartner kann Leistung erstellen!","")</f>
        <v/>
      </c>
    </row>
    <row r="14" spans="1:5" ht="24.95" customHeight="1" x14ac:dyDescent="0.25">
      <c r="A14" s="39" t="s">
        <v>55</v>
      </c>
      <c r="C14" s="11">
        <f>IF(C13&gt;0,B4,0)</f>
        <v>0</v>
      </c>
    </row>
    <row r="15" spans="1:5" ht="24.95" customHeight="1" x14ac:dyDescent="0.25">
      <c r="A15" s="39" t="s">
        <v>46</v>
      </c>
      <c r="D15" s="16">
        <f>C13</f>
        <v>0</v>
      </c>
      <c r="E15" s="42"/>
    </row>
    <row r="17" spans="1:7" ht="24.95" customHeight="1" thickBot="1" x14ac:dyDescent="0.3">
      <c r="A17" s="37" t="s">
        <v>6</v>
      </c>
      <c r="C17" s="38"/>
      <c r="D17" s="38"/>
      <c r="E17" s="38"/>
      <c r="F17" s="38"/>
      <c r="G17" s="38"/>
    </row>
    <row r="18" spans="1:7" ht="24.95" customHeight="1" x14ac:dyDescent="0.25">
      <c r="A18" s="39" t="s">
        <v>65</v>
      </c>
      <c r="B18" s="14"/>
      <c r="C18" s="38"/>
      <c r="D18" s="38"/>
      <c r="E18" s="38"/>
      <c r="F18" s="38"/>
      <c r="G18" s="38"/>
    </row>
    <row r="19" spans="1:7" ht="24.95" customHeight="1" x14ac:dyDescent="0.25">
      <c r="A19" s="39" t="s">
        <v>71</v>
      </c>
      <c r="B19" s="16">
        <f>IF(B18=0,0,B20/B18)</f>
        <v>0</v>
      </c>
      <c r="C19" s="38"/>
      <c r="D19" s="38"/>
      <c r="E19" s="38"/>
      <c r="F19" s="38"/>
      <c r="G19" s="38"/>
    </row>
    <row r="20" spans="1:7" ht="24.95" customHeight="1" x14ac:dyDescent="0.25">
      <c r="A20" s="39" t="s">
        <v>64</v>
      </c>
      <c r="B20" s="21"/>
      <c r="C20" s="38"/>
      <c r="D20" s="38"/>
      <c r="E20" s="38"/>
      <c r="F20" s="38"/>
      <c r="G20" s="38"/>
    </row>
    <row r="21" spans="1:7" ht="24.95" customHeight="1" x14ac:dyDescent="0.25">
      <c r="A21" s="39"/>
      <c r="C21" s="38"/>
      <c r="D21" s="38"/>
      <c r="E21" s="38"/>
      <c r="F21" s="38"/>
      <c r="G21" s="38"/>
    </row>
    <row r="22" spans="1:7" ht="24.95" customHeight="1" x14ac:dyDescent="0.25">
      <c r="A22" s="40" t="s">
        <v>66</v>
      </c>
      <c r="C22" s="38"/>
      <c r="D22" s="38"/>
      <c r="E22" s="38"/>
      <c r="F22" s="38"/>
      <c r="G22" s="38"/>
    </row>
    <row r="23" spans="1:7" ht="24.95" customHeight="1" x14ac:dyDescent="0.25">
      <c r="A23" s="39" t="s">
        <v>78</v>
      </c>
      <c r="C23" s="14"/>
      <c r="D23" s="38"/>
      <c r="E23" s="28" t="str">
        <f>IF(AND(C$23&gt;0,C$41&gt;0),"Nur ein Kooperationspartner kann Leistung erstellen!","")</f>
        <v/>
      </c>
      <c r="F23" s="38"/>
      <c r="G23" s="38"/>
    </row>
    <row r="24" spans="1:7" ht="24.95" customHeight="1" x14ac:dyDescent="0.25">
      <c r="A24" s="39" t="s">
        <v>74</v>
      </c>
      <c r="C24" s="14"/>
    </row>
    <row r="25" spans="1:7" ht="24.95" customHeight="1" x14ac:dyDescent="0.25">
      <c r="A25" s="39" t="s">
        <v>75</v>
      </c>
      <c r="C25" s="15"/>
    </row>
    <row r="26" spans="1:7" ht="24.95" customHeight="1" x14ac:dyDescent="0.25">
      <c r="A26" s="39" t="s">
        <v>76</v>
      </c>
      <c r="C26" s="20">
        <f>C24+(C25*Globale_Werte!B6)</f>
        <v>0</v>
      </c>
    </row>
    <row r="27" spans="1:7" ht="24.95" customHeight="1" x14ac:dyDescent="0.25">
      <c r="A27" s="39" t="s">
        <v>77</v>
      </c>
      <c r="C27" s="14"/>
    </row>
    <row r="28" spans="1:7" ht="24.95" customHeight="1" x14ac:dyDescent="0.25">
      <c r="A28" s="39" t="s">
        <v>90</v>
      </c>
      <c r="C28" s="20">
        <f>MIN(C27,C26)</f>
        <v>0</v>
      </c>
      <c r="E28" s="28" t="str">
        <f>IF(C28&lt;C27,"Achtung Produktions-Engpaß!","")</f>
        <v/>
      </c>
    </row>
    <row r="29" spans="1:7" ht="24.95" customHeight="1" x14ac:dyDescent="0.25">
      <c r="A29" s="39" t="s">
        <v>80</v>
      </c>
      <c r="C29" s="13"/>
    </row>
    <row r="30" spans="1:7" ht="24.95" customHeight="1" x14ac:dyDescent="0.25">
      <c r="A30" s="39" t="s">
        <v>83</v>
      </c>
      <c r="C30" s="16">
        <f>C25*Globale_Werte!B5</f>
        <v>0</v>
      </c>
    </row>
    <row r="31" spans="1:7" ht="24.95" customHeight="1" x14ac:dyDescent="0.25">
      <c r="A31" s="39" t="s">
        <v>81</v>
      </c>
      <c r="C31" s="13"/>
      <c r="E31" s="42" t="str">
        <f>IF(C31&gt;0,"Gegebenenfalls ist der Innovationsindex gestiegen!","")</f>
        <v/>
      </c>
    </row>
    <row r="32" spans="1:7" ht="24.95" customHeight="1" x14ac:dyDescent="0.25">
      <c r="A32" s="39" t="s">
        <v>82</v>
      </c>
      <c r="C32" s="13"/>
    </row>
    <row r="33" spans="1:6" ht="24.95" customHeight="1" x14ac:dyDescent="0.25">
      <c r="A33" s="39" t="s">
        <v>85</v>
      </c>
      <c r="D33" s="16">
        <f>C29+C30</f>
        <v>0</v>
      </c>
    </row>
    <row r="34" spans="1:6" ht="24.95" customHeight="1" x14ac:dyDescent="0.25">
      <c r="A34" s="39" t="s">
        <v>84</v>
      </c>
      <c r="D34" s="16">
        <f>(C23*C32)+((C27-C23)*C31)</f>
        <v>0</v>
      </c>
    </row>
    <row r="35" spans="1:6" ht="24.95" customHeight="1" x14ac:dyDescent="0.25">
      <c r="A35" s="39" t="s">
        <v>49</v>
      </c>
      <c r="C35" s="13"/>
    </row>
    <row r="36" spans="1:6" ht="24.95" customHeight="1" x14ac:dyDescent="0.25">
      <c r="A36" s="39" t="s">
        <v>86</v>
      </c>
      <c r="D36" s="16">
        <f>C35*C23</f>
        <v>0</v>
      </c>
    </row>
    <row r="37" spans="1:6" ht="24.95" customHeight="1" x14ac:dyDescent="0.25">
      <c r="A37" s="39" t="s">
        <v>88</v>
      </c>
      <c r="D37" s="16">
        <f>D33+D34-D36</f>
        <v>0</v>
      </c>
    </row>
    <row r="38" spans="1:6" ht="24.95" customHeight="1" x14ac:dyDescent="0.25">
      <c r="A38" s="39" t="s">
        <v>89</v>
      </c>
      <c r="D38" s="16">
        <f>IF(C28-C23&lt;=0,0,D37/(C28-C23))</f>
        <v>0</v>
      </c>
    </row>
    <row r="39" spans="1:6" ht="24.95" customHeight="1" x14ac:dyDescent="0.25">
      <c r="C39" s="38"/>
      <c r="D39" s="38"/>
      <c r="E39" s="38"/>
      <c r="F39" s="38"/>
    </row>
    <row r="40" spans="1:6" ht="24.95" customHeight="1" x14ac:dyDescent="0.25">
      <c r="A40" s="40" t="s">
        <v>92</v>
      </c>
      <c r="C40" s="38"/>
      <c r="D40" s="38"/>
      <c r="E40" s="38"/>
      <c r="F40" s="38"/>
    </row>
    <row r="41" spans="1:6" ht="24.95" customHeight="1" x14ac:dyDescent="0.25">
      <c r="A41" s="39" t="s">
        <v>68</v>
      </c>
      <c r="C41" s="14"/>
      <c r="E41" s="28" t="str">
        <f>IF(AND(C$23&gt;0,C$41&gt;0),"Nur ein Kooperationspartner kann Leistung erstellen!","")</f>
        <v/>
      </c>
    </row>
    <row r="42" spans="1:6" ht="24.95" customHeight="1" x14ac:dyDescent="0.25">
      <c r="A42" s="39" t="s">
        <v>67</v>
      </c>
      <c r="C42" s="13"/>
      <c r="E42" s="42"/>
    </row>
    <row r="43" spans="1:6" ht="24.95" customHeight="1" x14ac:dyDescent="0.25">
      <c r="A43" s="39" t="s">
        <v>69</v>
      </c>
      <c r="C43" s="16">
        <f>IF(C41=0,0,Globale_Werte!B7)</f>
        <v>0</v>
      </c>
      <c r="E43" s="42"/>
    </row>
    <row r="44" spans="1:6" ht="24.95" customHeight="1" x14ac:dyDescent="0.25">
      <c r="A44" s="39" t="s">
        <v>70</v>
      </c>
      <c r="D44" s="16">
        <f>(C41*C42)+C43</f>
        <v>0</v>
      </c>
      <c r="E44" s="42"/>
    </row>
    <row r="45" spans="1:6" ht="24.95" customHeight="1" x14ac:dyDescent="0.25">
      <c r="A45" s="39" t="s">
        <v>87</v>
      </c>
      <c r="D45" s="16">
        <f>IF(C41=0,0,D44/C41)</f>
        <v>0</v>
      </c>
      <c r="E45" s="42"/>
    </row>
    <row r="47" spans="1:6" ht="24.95" customHeight="1" thickBot="1" x14ac:dyDescent="0.3">
      <c r="A47" s="37" t="s">
        <v>8</v>
      </c>
      <c r="B47" s="38"/>
      <c r="C47" s="38"/>
      <c r="D47" s="38"/>
      <c r="E47" s="38"/>
      <c r="F47" s="38"/>
    </row>
    <row r="48" spans="1:6" ht="24.95" customHeight="1" x14ac:dyDescent="0.25">
      <c r="A48" s="39" t="s">
        <v>57</v>
      </c>
      <c r="B48" s="21"/>
    </row>
    <row r="49" spans="1:6" ht="24.95" customHeight="1" x14ac:dyDescent="0.25">
      <c r="A49" s="39"/>
    </row>
    <row r="50" spans="1:6" ht="24.95" customHeight="1" x14ac:dyDescent="0.25">
      <c r="A50" s="40" t="s">
        <v>58</v>
      </c>
    </row>
    <row r="51" spans="1:6" ht="24.95" customHeight="1" x14ac:dyDescent="0.25">
      <c r="A51" s="39" t="s">
        <v>59</v>
      </c>
      <c r="C51" s="13"/>
      <c r="E51" s="28" t="str">
        <f>IF(AND(C$51&gt;0,C$55&gt;0),"Nur ein Kooperationspartner kann Leistung erstellen!","")</f>
        <v/>
      </c>
    </row>
    <row r="52" spans="1:6" ht="24.95" customHeight="1" x14ac:dyDescent="0.25">
      <c r="A52" s="39" t="s">
        <v>48</v>
      </c>
      <c r="B52" s="43"/>
      <c r="D52" s="16">
        <f>-C51</f>
        <v>0</v>
      </c>
    </row>
    <row r="53" spans="1:6" ht="24.95" customHeight="1" x14ac:dyDescent="0.25">
      <c r="A53" s="40"/>
      <c r="B53" s="43"/>
    </row>
    <row r="54" spans="1:6" ht="24.95" customHeight="1" x14ac:dyDescent="0.25">
      <c r="A54" s="40" t="s">
        <v>53</v>
      </c>
      <c r="B54" s="43"/>
    </row>
    <row r="55" spans="1:6" ht="24.95" customHeight="1" x14ac:dyDescent="0.25">
      <c r="A55" s="39" t="s">
        <v>54</v>
      </c>
      <c r="C55" s="13"/>
      <c r="E55" s="28" t="str">
        <f>IF(AND(C$51&gt;0,C$55&gt;0),"Nur ein Kooperationspartner kann Leistung erstellen!","")</f>
        <v/>
      </c>
    </row>
    <row r="56" spans="1:6" ht="24.95" customHeight="1" x14ac:dyDescent="0.25">
      <c r="A56" s="39" t="s">
        <v>48</v>
      </c>
      <c r="D56" s="16">
        <f>C55</f>
        <v>0</v>
      </c>
    </row>
    <row r="58" spans="1:6" ht="24.95" customHeight="1" thickBot="1" x14ac:dyDescent="0.3">
      <c r="A58" s="37" t="s">
        <v>9</v>
      </c>
      <c r="B58" s="38"/>
      <c r="C58" s="38"/>
      <c r="D58" s="38"/>
      <c r="E58" s="38"/>
      <c r="F58" s="38"/>
    </row>
    <row r="59" spans="1:6" ht="24.95" customHeight="1" x14ac:dyDescent="0.25">
      <c r="A59" s="39" t="s">
        <v>60</v>
      </c>
      <c r="B59" s="21"/>
    </row>
    <row r="60" spans="1:6" ht="24.95" customHeight="1" x14ac:dyDescent="0.25">
      <c r="A60" s="39"/>
    </row>
    <row r="61" spans="1:6" ht="24.95" customHeight="1" x14ac:dyDescent="0.25">
      <c r="A61" s="40" t="s">
        <v>61</v>
      </c>
    </row>
    <row r="62" spans="1:6" ht="24.95" customHeight="1" x14ac:dyDescent="0.25">
      <c r="A62" s="39" t="s">
        <v>59</v>
      </c>
      <c r="C62" s="13"/>
      <c r="E62" s="28" t="str">
        <f>IF(AND(C$62&gt;0,C$66&gt;0),"Nur ein Kooperationspartner kann Leistung erstellen!","")</f>
        <v/>
      </c>
    </row>
    <row r="63" spans="1:6" ht="24.95" customHeight="1" x14ac:dyDescent="0.25">
      <c r="A63" s="39" t="s">
        <v>62</v>
      </c>
      <c r="B63" s="43"/>
      <c r="D63" s="16">
        <f>-C62</f>
        <v>0</v>
      </c>
    </row>
    <row r="64" spans="1:6" ht="24.95" customHeight="1" x14ac:dyDescent="0.25">
      <c r="A64" s="40"/>
      <c r="B64" s="43"/>
    </row>
    <row r="65" spans="1:6" ht="24.95" customHeight="1" x14ac:dyDescent="0.25">
      <c r="A65" s="40" t="s">
        <v>63</v>
      </c>
      <c r="B65" s="43"/>
    </row>
    <row r="66" spans="1:6" ht="24.95" customHeight="1" x14ac:dyDescent="0.25">
      <c r="A66" s="39" t="s">
        <v>54</v>
      </c>
      <c r="C66" s="13"/>
      <c r="E66" s="28" t="str">
        <f>IF(AND(C$62&gt;0,C$66&gt;0),"Nur ein Kooperationspartner kann Leistung erstellen!","")</f>
        <v/>
      </c>
    </row>
    <row r="67" spans="1:6" ht="24.95" customHeight="1" x14ac:dyDescent="0.25">
      <c r="A67" s="39" t="s">
        <v>62</v>
      </c>
      <c r="D67" s="16">
        <f>C66</f>
        <v>0</v>
      </c>
    </row>
    <row r="68" spans="1:6" ht="24.95" customHeight="1" x14ac:dyDescent="0.25">
      <c r="A68" s="39"/>
    </row>
    <row r="69" spans="1:6" ht="24.95" customHeight="1" thickBot="1" x14ac:dyDescent="0.3">
      <c r="A69" s="37" t="s">
        <v>10</v>
      </c>
      <c r="B69" s="38"/>
    </row>
    <row r="70" spans="1:6" ht="24.95" customHeight="1" x14ac:dyDescent="0.25">
      <c r="A70" s="39" t="s">
        <v>30</v>
      </c>
      <c r="B70" s="14"/>
    </row>
    <row r="71" spans="1:6" ht="24.95" customHeight="1" x14ac:dyDescent="0.25">
      <c r="A71" s="39" t="s">
        <v>31</v>
      </c>
      <c r="B71" s="21"/>
      <c r="C71" s="38"/>
      <c r="D71" s="38"/>
      <c r="E71" s="38"/>
      <c r="F71" s="38"/>
    </row>
    <row r="73" spans="1:6" ht="24.95" customHeight="1" thickBot="1" x14ac:dyDescent="0.3">
      <c r="A73" s="37" t="s">
        <v>11</v>
      </c>
      <c r="B73" s="38"/>
    </row>
    <row r="74" spans="1:6" ht="24.95" customHeight="1" x14ac:dyDescent="0.25">
      <c r="A74" s="39" t="s">
        <v>32</v>
      </c>
      <c r="B74" s="21"/>
    </row>
    <row r="75" spans="1:6" ht="24.95" customHeight="1" x14ac:dyDescent="0.25">
      <c r="A75" s="39" t="s">
        <v>34</v>
      </c>
      <c r="B75" s="21"/>
      <c r="C75" s="38"/>
      <c r="D75" s="38"/>
      <c r="E75" s="38"/>
      <c r="F75" s="38"/>
    </row>
    <row r="77" spans="1:6" ht="24.95" customHeight="1" thickBot="1" x14ac:dyDescent="0.3">
      <c r="A77" s="37" t="s">
        <v>12</v>
      </c>
      <c r="B77" s="38"/>
    </row>
    <row r="78" spans="1:6" ht="24.95" customHeight="1" x14ac:dyDescent="0.25">
      <c r="A78" s="39" t="s">
        <v>13</v>
      </c>
      <c r="B78" s="21"/>
    </row>
    <row r="79" spans="1:6" ht="24.95" customHeight="1" x14ac:dyDescent="0.25">
      <c r="A79" s="39" t="s">
        <v>35</v>
      </c>
      <c r="B79" s="22">
        <f>B20</f>
        <v>0</v>
      </c>
    </row>
    <row r="80" spans="1:6" ht="24.95" customHeight="1" x14ac:dyDescent="0.25">
      <c r="A80" s="39" t="s">
        <v>36</v>
      </c>
      <c r="B80" s="22">
        <f>B5</f>
        <v>0</v>
      </c>
      <c r="C80" s="38"/>
      <c r="D80" s="38"/>
      <c r="E80" s="38"/>
      <c r="F80" s="38"/>
    </row>
    <row r="81" spans="1:6" ht="24.95" customHeight="1" x14ac:dyDescent="0.25">
      <c r="A81" s="39" t="s">
        <v>8</v>
      </c>
      <c r="B81" s="22">
        <f>B48</f>
        <v>0</v>
      </c>
    </row>
    <row r="82" spans="1:6" ht="24.95" customHeight="1" x14ac:dyDescent="0.25">
      <c r="A82" s="39" t="s">
        <v>9</v>
      </c>
      <c r="B82" s="22">
        <f>B59</f>
        <v>0</v>
      </c>
    </row>
    <row r="83" spans="1:6" ht="24.95" customHeight="1" x14ac:dyDescent="0.25">
      <c r="A83" s="39" t="s">
        <v>33</v>
      </c>
      <c r="B83" s="21"/>
    </row>
    <row r="84" spans="1:6" ht="24.95" customHeight="1" x14ac:dyDescent="0.25">
      <c r="A84" s="39" t="s">
        <v>37</v>
      </c>
      <c r="B84" s="44">
        <f>B78-B79-B80-B81-B82-B83</f>
        <v>0</v>
      </c>
      <c r="C84" s="38"/>
      <c r="D84" s="38"/>
      <c r="E84" s="38"/>
      <c r="F84" s="38"/>
    </row>
    <row r="86" spans="1:6" ht="24.95" customHeight="1" thickBot="1" x14ac:dyDescent="0.3">
      <c r="A86" s="37" t="s">
        <v>4</v>
      </c>
      <c r="B86" s="45"/>
    </row>
    <row r="87" spans="1:6" ht="24.95" customHeight="1" x14ac:dyDescent="0.25">
      <c r="A87" s="46" t="s">
        <v>41</v>
      </c>
      <c r="C87" s="13"/>
    </row>
    <row r="88" spans="1:6" ht="24.95" customHeight="1" x14ac:dyDescent="0.25">
      <c r="A88" s="39" t="s">
        <v>43</v>
      </c>
      <c r="C88" s="14"/>
    </row>
    <row r="89" spans="1:6" ht="24.95" customHeight="1" x14ac:dyDescent="0.25">
      <c r="A89" s="39" t="s">
        <v>42</v>
      </c>
      <c r="C89" s="13"/>
    </row>
    <row r="90" spans="1:6" ht="24.95" customHeight="1" x14ac:dyDescent="0.25">
      <c r="A90" s="39" t="s">
        <v>44</v>
      </c>
      <c r="C90" s="14"/>
    </row>
  </sheetData>
  <sheetProtection algorithmName="SHA-512" hashValue="lW0QlXJa5/+DPJ5IrekiG6EqP/XsqM9Nw0OiRaxHPRoqreM0+U0oQcwB4ztF3jfcL7OyJQinogJNsmRf5M8fSw==" saltValue="6aD+/m7FTZeK76mciOxsTQ==" spinCount="100000" sheet="1" selectLockedCells="1"/>
  <printOptions horizontalCentered="1"/>
  <pageMargins left="0.98425196850393704" right="0.59055118110236227" top="0.78740157480314965" bottom="0.78740157480314965" header="0.31496062992125984" footer="0.31496062992125984"/>
  <pageSetup paperSize="9" scale="44" fitToHeight="2" orientation="portrait" horizontalDpi="1200" verticalDpi="1200" r:id="rId1"/>
  <headerFooter>
    <oddHeader>&amp;L&amp;G&amp;C&amp;"Arial,Fett"&amp;F
&amp;A</oddHeader>
    <oddFooter>&amp;L&amp;"Arial,Standard"&amp;D</oddFooter>
  </headerFooter>
  <rowBreaks count="1" manualBreakCount="1">
    <brk id="6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059F-7FA8-4403-9085-22E9B897AD60}">
  <sheetPr>
    <tabColor rgb="FFFFC000"/>
    <pageSetUpPr fitToPage="1"/>
  </sheetPr>
  <dimension ref="A1:D45"/>
  <sheetViews>
    <sheetView showGridLines="0" showRowColHeaders="0" workbookViewId="0">
      <pane ySplit="1" topLeftCell="A28" activePane="bottomLeft" state="frozen"/>
      <selection pane="bottomLeft" activeCell="C33" sqref="C33"/>
    </sheetView>
  </sheetViews>
  <sheetFormatPr baseColWidth="10" defaultRowHeight="24.95" customHeight="1" x14ac:dyDescent="0.25"/>
  <cols>
    <col min="1" max="1" width="55.7109375" style="2" customWidth="1"/>
    <col min="2" max="3" width="18.7109375" style="2" customWidth="1"/>
    <col min="4" max="4" width="80.7109375" style="2" customWidth="1"/>
    <col min="5" max="16384" width="11.42578125" style="2"/>
  </cols>
  <sheetData>
    <row r="1" spans="1:4" ht="30" customHeight="1" x14ac:dyDescent="0.25">
      <c r="A1" s="50" t="s">
        <v>38</v>
      </c>
      <c r="B1" s="47" t="s">
        <v>91</v>
      </c>
      <c r="C1" s="48" t="s">
        <v>26</v>
      </c>
      <c r="D1" s="49" t="s">
        <v>40</v>
      </c>
    </row>
    <row r="2" spans="1:4" ht="20.100000000000001" customHeight="1" x14ac:dyDescent="0.25">
      <c r="A2" s="1"/>
      <c r="B2" s="1"/>
    </row>
    <row r="3" spans="1:4" ht="20.100000000000001" customHeight="1" x14ac:dyDescent="0.25">
      <c r="A3" s="3" t="s">
        <v>15</v>
      </c>
      <c r="B3" s="3"/>
    </row>
    <row r="4" spans="1:4" ht="20.100000000000001" customHeight="1" x14ac:dyDescent="0.25">
      <c r="A4" s="5" t="s">
        <v>14</v>
      </c>
      <c r="B4" s="5"/>
    </row>
    <row r="5" spans="1:4" ht="20.100000000000001" customHeight="1" x14ac:dyDescent="0.25">
      <c r="A5" s="6" t="s">
        <v>0</v>
      </c>
      <c r="B5" s="6"/>
      <c r="C5" s="23">
        <f>EINGABE!C87</f>
        <v>0</v>
      </c>
    </row>
    <row r="6" spans="1:4" ht="20.100000000000001" customHeight="1" x14ac:dyDescent="0.25">
      <c r="A6" s="6" t="s">
        <v>16</v>
      </c>
      <c r="B6" s="6"/>
      <c r="C6" s="24">
        <f>EINGABE!C88</f>
        <v>0</v>
      </c>
    </row>
    <row r="7" spans="1:4" ht="20.100000000000001" customHeight="1" x14ac:dyDescent="0.25">
      <c r="A7" s="5" t="s">
        <v>5</v>
      </c>
      <c r="B7" s="5"/>
    </row>
    <row r="8" spans="1:4" ht="20.100000000000001" customHeight="1" x14ac:dyDescent="0.25">
      <c r="A8" s="6" t="s">
        <v>0</v>
      </c>
      <c r="B8" s="6"/>
      <c r="C8" s="23">
        <f>EINGABE!C89</f>
        <v>0</v>
      </c>
    </row>
    <row r="9" spans="1:4" ht="20.100000000000001" customHeight="1" x14ac:dyDescent="0.25">
      <c r="A9" s="6" t="s">
        <v>16</v>
      </c>
      <c r="B9" s="6"/>
      <c r="C9" s="24">
        <f>EINGABE!C90</f>
        <v>0</v>
      </c>
    </row>
    <row r="10" spans="1:4" ht="20.100000000000001" customHeight="1" x14ac:dyDescent="0.25">
      <c r="A10" s="4" t="s">
        <v>3</v>
      </c>
      <c r="B10" s="4"/>
    </row>
    <row r="11" spans="1:4" ht="20.100000000000001" customHeight="1" x14ac:dyDescent="0.25">
      <c r="A11" s="5" t="s">
        <v>0</v>
      </c>
      <c r="B11" s="5"/>
      <c r="C11" s="23">
        <f>IF(C12=0,0,((C5*C6)+(C8*C9))/C12)</f>
        <v>0</v>
      </c>
    </row>
    <row r="12" spans="1:4" ht="20.100000000000001" customHeight="1" x14ac:dyDescent="0.25">
      <c r="A12" s="5" t="s">
        <v>16</v>
      </c>
      <c r="B12" s="5"/>
      <c r="C12" s="24">
        <f>C6+C9</f>
        <v>0</v>
      </c>
      <c r="D12" s="28" t="str">
        <f>IF(C$12&gt;C$18,"Geplanter Absatz kann nicht aus dem Lagerbestand bedient werden!","")</f>
        <v/>
      </c>
    </row>
    <row r="13" spans="1:4" ht="20.100000000000001" customHeight="1" x14ac:dyDescent="0.25"/>
    <row r="14" spans="1:4" ht="20.100000000000001" customHeight="1" x14ac:dyDescent="0.25">
      <c r="A14" s="3" t="s">
        <v>6</v>
      </c>
      <c r="B14" s="3"/>
    </row>
    <row r="15" spans="1:4" ht="20.100000000000001" customHeight="1" x14ac:dyDescent="0.25">
      <c r="A15" s="4" t="s">
        <v>99</v>
      </c>
      <c r="B15" s="4"/>
      <c r="C15" s="24">
        <f>EINGABE!C41+EINGABE!C28-EINGABE!C23</f>
        <v>0</v>
      </c>
    </row>
    <row r="16" spans="1:4" ht="20.100000000000001" customHeight="1" x14ac:dyDescent="0.25">
      <c r="A16" s="4" t="s">
        <v>98</v>
      </c>
      <c r="B16" s="4"/>
      <c r="C16" s="25">
        <f>EINGABE!D44+EINGABE!D37</f>
        <v>0</v>
      </c>
    </row>
    <row r="17" spans="1:4" ht="20.100000000000001" customHeight="1" x14ac:dyDescent="0.25">
      <c r="A17" s="4" t="s">
        <v>97</v>
      </c>
      <c r="B17" s="4"/>
      <c r="C17" s="29">
        <f>IF(C15=0,0,C16/C15)</f>
        <v>0</v>
      </c>
    </row>
    <row r="18" spans="1:4" ht="20.100000000000001" customHeight="1" x14ac:dyDescent="0.25">
      <c r="A18" s="4" t="s">
        <v>93</v>
      </c>
      <c r="B18" s="4"/>
      <c r="C18" s="24">
        <f>B23+C15</f>
        <v>0</v>
      </c>
    </row>
    <row r="19" spans="1:4" ht="20.100000000000001" customHeight="1" x14ac:dyDescent="0.25">
      <c r="A19" s="4" t="s">
        <v>94</v>
      </c>
      <c r="B19" s="4"/>
      <c r="C19" s="25">
        <f>B24+C16</f>
        <v>0</v>
      </c>
    </row>
    <row r="20" spans="1:4" ht="20.100000000000001" customHeight="1" x14ac:dyDescent="0.25">
      <c r="A20" s="4" t="s">
        <v>95</v>
      </c>
      <c r="B20" s="4"/>
      <c r="C20" s="29">
        <f>IF(C18=0,0,C19/C18)</f>
        <v>0</v>
      </c>
    </row>
    <row r="21" spans="1:4" ht="20.100000000000001" customHeight="1" x14ac:dyDescent="0.25"/>
    <row r="22" spans="1:4" ht="20.100000000000001" customHeight="1" x14ac:dyDescent="0.25">
      <c r="A22" s="3" t="s">
        <v>10</v>
      </c>
      <c r="B22" s="3"/>
    </row>
    <row r="23" spans="1:4" ht="20.100000000000001" customHeight="1" x14ac:dyDescent="0.25">
      <c r="A23" s="4" t="s">
        <v>27</v>
      </c>
      <c r="B23" s="26">
        <f>EINGABE!B70</f>
        <v>0</v>
      </c>
      <c r="C23" s="24">
        <f>C18-(C6+C9)</f>
        <v>0</v>
      </c>
      <c r="D23" s="28" t="str">
        <f>IF(C$12&gt;C$18,"Geplanter Absatz kann nicht aus dem Lagerbestand bedient werden!","")</f>
        <v/>
      </c>
    </row>
    <row r="24" spans="1:4" ht="20.100000000000001" customHeight="1" x14ac:dyDescent="0.25">
      <c r="A24" s="4" t="s">
        <v>28</v>
      </c>
      <c r="B24" s="27">
        <f>EINGABE!B71</f>
        <v>0</v>
      </c>
      <c r="C24" s="25">
        <f>C19-(C12*C20)</f>
        <v>0</v>
      </c>
    </row>
    <row r="25" spans="1:4" ht="20.100000000000001" customHeight="1" x14ac:dyDescent="0.25">
      <c r="A25" s="4" t="s">
        <v>96</v>
      </c>
      <c r="B25" s="30">
        <f>IF(B23=0,0,B24/B23)</f>
        <v>0</v>
      </c>
      <c r="C25" s="29">
        <f>IF(C23=0,0,C24/C23)</f>
        <v>0</v>
      </c>
    </row>
    <row r="26" spans="1:4" ht="20.100000000000001" customHeight="1" x14ac:dyDescent="0.25">
      <c r="A26" s="4"/>
      <c r="B26" s="4"/>
    </row>
    <row r="27" spans="1:4" ht="20.100000000000001" customHeight="1" x14ac:dyDescent="0.25">
      <c r="A27" s="3" t="s">
        <v>11</v>
      </c>
      <c r="B27" s="3"/>
    </row>
    <row r="28" spans="1:4" ht="20.100000000000001" customHeight="1" x14ac:dyDescent="0.25">
      <c r="A28" s="4" t="s">
        <v>100</v>
      </c>
      <c r="B28" s="3"/>
      <c r="C28" s="25">
        <f>B36-B33</f>
        <v>0</v>
      </c>
    </row>
    <row r="29" spans="1:4" ht="20.100000000000001" customHeight="1" x14ac:dyDescent="0.25">
      <c r="A29" s="4" t="s">
        <v>101</v>
      </c>
      <c r="B29" s="3"/>
      <c r="C29" s="25">
        <f>C39</f>
        <v>0</v>
      </c>
    </row>
    <row r="30" spans="1:4" ht="20.100000000000001" customHeight="1" x14ac:dyDescent="0.25">
      <c r="A30" s="4" t="s">
        <v>103</v>
      </c>
      <c r="B30" s="3"/>
      <c r="C30" s="25">
        <f>-EINGABE!D44-EINGABE!D37</f>
        <v>0</v>
      </c>
    </row>
    <row r="31" spans="1:4" ht="20.100000000000001" customHeight="1" x14ac:dyDescent="0.25">
      <c r="A31" s="4" t="s">
        <v>102</v>
      </c>
      <c r="B31" s="3"/>
      <c r="C31" s="25">
        <f>-(C41+C42+C43)</f>
        <v>0</v>
      </c>
    </row>
    <row r="32" spans="1:4" ht="20.100000000000001" customHeight="1" x14ac:dyDescent="0.25">
      <c r="A32" s="4" t="s">
        <v>104</v>
      </c>
      <c r="B32" s="3"/>
      <c r="C32" s="25">
        <f>SUM(C28:C31)</f>
        <v>0</v>
      </c>
    </row>
    <row r="33" spans="1:3" ht="20.100000000000001" customHeight="1" x14ac:dyDescent="0.25">
      <c r="A33" s="4" t="s">
        <v>29</v>
      </c>
      <c r="B33" s="27">
        <f>EINGABE!B74</f>
        <v>0</v>
      </c>
      <c r="C33" s="25">
        <f>MAX(0,(Globale_Werte!B10-C32)/(1-ERGEBNIS!C34))</f>
        <v>250000</v>
      </c>
    </row>
    <row r="34" spans="1:3" ht="20.100000000000001" customHeight="1" x14ac:dyDescent="0.25">
      <c r="A34" s="4" t="s">
        <v>105</v>
      </c>
      <c r="B34" s="31">
        <f>IF(B33=0,0,B44/B33)</f>
        <v>0</v>
      </c>
      <c r="C34" s="32">
        <f>B34</f>
        <v>0</v>
      </c>
    </row>
    <row r="35" spans="1:3" ht="20.100000000000001" customHeight="1" x14ac:dyDescent="0.25">
      <c r="A35" s="4" t="s">
        <v>22</v>
      </c>
      <c r="B35" s="27">
        <f>B33*B34</f>
        <v>0</v>
      </c>
      <c r="C35" s="25">
        <f>C33*C34</f>
        <v>0</v>
      </c>
    </row>
    <row r="36" spans="1:3" ht="20.100000000000001" customHeight="1" x14ac:dyDescent="0.25">
      <c r="A36" s="4" t="s">
        <v>17</v>
      </c>
      <c r="B36" s="27">
        <f>EINGABE!B75</f>
        <v>0</v>
      </c>
      <c r="C36" s="25">
        <f>C32+C33-C35</f>
        <v>250000</v>
      </c>
    </row>
    <row r="37" spans="1:3" ht="20.100000000000001" customHeight="1" x14ac:dyDescent="0.25"/>
    <row r="38" spans="1:3" ht="20.100000000000001" customHeight="1" x14ac:dyDescent="0.25">
      <c r="A38" s="3" t="s">
        <v>107</v>
      </c>
      <c r="B38" s="3"/>
    </row>
    <row r="39" spans="1:3" ht="20.100000000000001" customHeight="1" x14ac:dyDescent="0.25">
      <c r="A39" s="5" t="s">
        <v>18</v>
      </c>
      <c r="B39" s="27">
        <f>EINGABE!B78</f>
        <v>0</v>
      </c>
      <c r="C39" s="25">
        <f>(C5*C6)+(C8*C9)</f>
        <v>0</v>
      </c>
    </row>
    <row r="40" spans="1:3" ht="20.100000000000001" customHeight="1" x14ac:dyDescent="0.25">
      <c r="A40" s="5" t="s">
        <v>19</v>
      </c>
      <c r="B40" s="27">
        <f>EINGABE!B79</f>
        <v>0</v>
      </c>
      <c r="C40" s="25">
        <f>C12*C20</f>
        <v>0</v>
      </c>
    </row>
    <row r="41" spans="1:3" ht="20.100000000000001" customHeight="1" x14ac:dyDescent="0.25">
      <c r="A41" s="5" t="s">
        <v>20</v>
      </c>
      <c r="B41" s="27">
        <f>EINGABE!B80</f>
        <v>0</v>
      </c>
      <c r="C41" s="25">
        <f>EINGABE!D10+EINGABE!D15</f>
        <v>0</v>
      </c>
    </row>
    <row r="42" spans="1:3" ht="20.100000000000001" customHeight="1" x14ac:dyDescent="0.25">
      <c r="A42" s="5" t="s">
        <v>1</v>
      </c>
      <c r="B42" s="27">
        <f>EINGABE!B81</f>
        <v>0</v>
      </c>
      <c r="C42" s="25">
        <f>EINGABE!D52+EINGABE!D56</f>
        <v>0</v>
      </c>
    </row>
    <row r="43" spans="1:3" ht="20.100000000000001" customHeight="1" x14ac:dyDescent="0.25">
      <c r="A43" s="5" t="s">
        <v>21</v>
      </c>
      <c r="B43" s="27">
        <f>EINGABE!B82</f>
        <v>0</v>
      </c>
      <c r="C43" s="25">
        <f>EINGABE!D63+EINGABE!D67</f>
        <v>0</v>
      </c>
    </row>
    <row r="44" spans="1:3" ht="20.100000000000001" customHeight="1" x14ac:dyDescent="0.25">
      <c r="A44" s="5" t="s">
        <v>22</v>
      </c>
      <c r="B44" s="27">
        <f>EINGABE!B83</f>
        <v>0</v>
      </c>
      <c r="C44" s="25">
        <f>C35</f>
        <v>0</v>
      </c>
    </row>
    <row r="45" spans="1:3" ht="20.100000000000001" customHeight="1" x14ac:dyDescent="0.25">
      <c r="A45" s="4" t="s">
        <v>23</v>
      </c>
      <c r="B45" s="27">
        <f>B39-SUM(B40:B44)</f>
        <v>0</v>
      </c>
      <c r="C45" s="25">
        <f>C39-SUM(C40:C44)</f>
        <v>0</v>
      </c>
    </row>
  </sheetData>
  <sheetProtection algorithmName="SHA-512" hashValue="0/t/Ekrx2nMa4D+8czO1JqkGfFn9ImQqByhEIjrj9is8tbrXsllX5N4WiaMCdNDugunmUcT7TzZGpRi3sk6K1Q==" saltValue="BvNuhTPrlt5UwpBQMev6iA==" spinCount="100000" sheet="1" selectLockedCells="1"/>
  <printOptions horizontalCentered="1"/>
  <pageMargins left="0.98425196850393704" right="0.59055118110236227" top="0.78740157480314965" bottom="0.78740157480314965" header="0.31496062992125984" footer="0.31496062992125984"/>
  <pageSetup paperSize="9" scale="49" orientation="portrait" horizontalDpi="1200" verticalDpi="1200" r:id="rId1"/>
  <headerFooter>
    <oddHeader>&amp;L&amp;"Arial,Standard"&amp;G&amp;C&amp;"Arial,Fett"ERGEBNIS DER KALKULATION</oddHeader>
    <oddFooter>&amp;L&amp;"Arial,Standard"&amp;9&amp;D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62C0DA6F4DB04E8140948F3B9AF264" ma:contentTypeVersion="11" ma:contentTypeDescription="Ein neues Dokument erstellen." ma:contentTypeScope="" ma:versionID="58fec49ed2cca0368ea3b6a25c4df70e">
  <xsd:schema xmlns:xsd="http://www.w3.org/2001/XMLSchema" xmlns:xs="http://www.w3.org/2001/XMLSchema" xmlns:p="http://schemas.microsoft.com/office/2006/metadata/properties" xmlns:ns2="3d2121f4-6f9b-42bb-8a7f-c20e3f378269" xmlns:ns3="e0e17a66-907b-4022-8dee-91b803680fb4" targetNamespace="http://schemas.microsoft.com/office/2006/metadata/properties" ma:root="true" ma:fieldsID="9b46da19e34b259e8101543563f38def" ns2:_="" ns3:_="">
    <xsd:import namespace="3d2121f4-6f9b-42bb-8a7f-c20e3f378269"/>
    <xsd:import namespace="e0e17a66-907b-4022-8dee-91b803680f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121f4-6f9b-42bb-8a7f-c20e3f378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902dec8-a9aa-4cb7-a2d5-0c0a001087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17a66-907b-4022-8dee-91b803680f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3c9d33-f286-40fa-b59b-660c2b9cc004}" ma:internalName="TaxCatchAll" ma:showField="CatchAllData" ma:web="e0e17a66-907b-4022-8dee-91b803680f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17a66-907b-4022-8dee-91b803680fb4" xsi:nil="true"/>
    <lcf76f155ced4ddcb4097134ff3c332f xmlns="3d2121f4-6f9b-42bb-8a7f-c20e3f3782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E9294D-F77B-4978-86DE-A2BE214BB705}"/>
</file>

<file path=customXml/itemProps2.xml><?xml version="1.0" encoding="utf-8"?>
<ds:datastoreItem xmlns:ds="http://schemas.openxmlformats.org/officeDocument/2006/customXml" ds:itemID="{E8F27402-FAFC-4456-A466-76800A5C0524}"/>
</file>

<file path=customXml/itemProps3.xml><?xml version="1.0" encoding="utf-8"?>
<ds:datastoreItem xmlns:ds="http://schemas.openxmlformats.org/officeDocument/2006/customXml" ds:itemID="{6C3EEBFE-238B-4C41-8524-1D12F18DCE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Globale_Werte</vt:lpstr>
      <vt:lpstr>HINWEISE</vt:lpstr>
      <vt:lpstr>EINGABE</vt:lpstr>
      <vt:lpstr>ERGEBNIS</vt:lpstr>
      <vt:lpstr>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</dc:creator>
  <cp:lastModifiedBy>Thulesius, Matthias</cp:lastModifiedBy>
  <cp:lastPrinted>2025-06-09T10:46:54Z</cp:lastPrinted>
  <dcterms:created xsi:type="dcterms:W3CDTF">2015-06-05T18:19:34Z</dcterms:created>
  <dcterms:modified xsi:type="dcterms:W3CDTF">2025-06-09T11:41:16Z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2025-01-02T11:56:42Z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2c6cac8d-ab61-47b3-8209-4df2e46aefbc</vt:lpwstr>
  </property>
  <property fmtid="{D5CDD505-2E9C-101B-9397-08002B2CF9AE}" pid="7" name="MSIP_Label_defa4170-0d19-0005-0004-bc88714345d2_ActionId">
    <vt:lpwstr>b5e7211e-15cb-430b-9311-dc410b473c99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0x0101006962C0DA6F4DB04E8140948F3B9AF264</vt:lpwstr>
  </property>
</Properties>
</file>